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22068" windowHeight="9504"/>
  </bookViews>
  <sheets>
    <sheet name="Feuil1" sheetId="1" r:id="rId1"/>
    <sheet name="Feuil2" sheetId="2" r:id="rId2"/>
    <sheet name="Feuil3" sheetId="3" r:id="rId3"/>
  </sheets>
  <calcPr calcId="124519"/>
</workbook>
</file>

<file path=xl/calcChain.xml><?xml version="1.0" encoding="utf-8"?>
<calcChain xmlns="http://schemas.openxmlformats.org/spreadsheetml/2006/main">
  <c r="B73" i="1"/>
  <c r="B72"/>
  <c r="B70"/>
  <c r="J63"/>
  <c r="K63"/>
  <c r="I63"/>
  <c r="L63"/>
  <c r="M63"/>
  <c r="E62"/>
  <c r="F59"/>
  <c r="D58"/>
  <c r="D59"/>
  <c r="C59"/>
  <c r="C62" s="1"/>
  <c r="B59"/>
  <c r="B58"/>
  <c r="B55"/>
  <c r="D55" s="1"/>
  <c r="D62" s="1"/>
  <c r="H42"/>
  <c r="B46"/>
  <c r="B48" s="1"/>
  <c r="B45"/>
  <c r="B47"/>
  <c r="C10"/>
  <c r="B44" s="1"/>
  <c r="B43"/>
  <c r="B42"/>
  <c r="B25"/>
  <c r="C12"/>
  <c r="B12"/>
  <c r="B11"/>
  <c r="B14" s="1"/>
  <c r="F57" l="1"/>
  <c r="F62" s="1"/>
  <c r="E64" s="1"/>
  <c r="B62"/>
  <c r="C11"/>
  <c r="C14" s="1"/>
</calcChain>
</file>

<file path=xl/sharedStrings.xml><?xml version="1.0" encoding="utf-8"?>
<sst xmlns="http://schemas.openxmlformats.org/spreadsheetml/2006/main" count="108" uniqueCount="78">
  <si>
    <t>Exercice Fusion absorption : Cas PROMOD</t>
  </si>
  <si>
    <t>Étape 1 : determination de la valeur des CP de chaque sté</t>
  </si>
  <si>
    <t>Tableau d'évaluation des CP</t>
  </si>
  <si>
    <t xml:space="preserve">Elements </t>
  </si>
  <si>
    <t xml:space="preserve">ACARO </t>
  </si>
  <si>
    <t>PROMOD</t>
  </si>
  <si>
    <t>k</t>
  </si>
  <si>
    <t xml:space="preserve">Réserves </t>
  </si>
  <si>
    <t>plus values sur fond de commercce</t>
  </si>
  <si>
    <t>plus values sur titres de participation</t>
  </si>
  <si>
    <t>Montant des apports nets</t>
  </si>
  <si>
    <t xml:space="preserve">Valeur nominale des titres existants </t>
  </si>
  <si>
    <t xml:space="preserve">Nbr des titres existants </t>
  </si>
  <si>
    <t xml:space="preserve">Valeur mathématique des titres </t>
  </si>
  <si>
    <t xml:space="preserve">parité d'échange </t>
  </si>
  <si>
    <t>3 Acaro pour 2 promod</t>
  </si>
  <si>
    <t>Étape 2 : determination de la parité d'échange</t>
  </si>
  <si>
    <t>Étape 3 : determination du nbr de titre a emettre par la société PROMOD</t>
  </si>
  <si>
    <t xml:space="preserve">Nbr d'action ACARO </t>
  </si>
  <si>
    <t xml:space="preserve">nbr d'action détenue d'ACARO par PROMOD </t>
  </si>
  <si>
    <t>parité d'échange</t>
  </si>
  <si>
    <t xml:space="preserve">Nbr d'action a emettre </t>
  </si>
  <si>
    <t xml:space="preserve">Nouvelles actions à emettre </t>
  </si>
  <si>
    <t xml:space="preserve">Paiement de soulte en liqudité </t>
  </si>
  <si>
    <t>Si la sté absorbante détient déjà des titres donc 
Nbr à créer = (Nbr d'action cible-Nbr d'action détenue par l'absorbant)*parité d'échange</t>
  </si>
  <si>
    <t>Étape 4 : Conséquence de la fusion sur PROMOD</t>
  </si>
  <si>
    <t xml:space="preserve">Element </t>
  </si>
  <si>
    <t>k social</t>
  </si>
  <si>
    <t>nbr de titre existant</t>
  </si>
  <si>
    <t>valeur nominal des titres</t>
  </si>
  <si>
    <t xml:space="preserve">montant des apports net de Acaro </t>
  </si>
  <si>
    <t>nbr de titre Promod creér</t>
  </si>
  <si>
    <t xml:space="preserve">augmentation du k </t>
  </si>
  <si>
    <t xml:space="preserve">annulation de la participation détenue par Promod dans Acaro </t>
  </si>
  <si>
    <t>prime de fusion complémentaire ( plus value sur les titres de participation )</t>
  </si>
  <si>
    <t xml:space="preserve">Soulte total ( soulte à payer pour annulation des titres) </t>
  </si>
  <si>
    <t>Total</t>
  </si>
  <si>
    <t xml:space="preserve">Soulte par titre ou par action </t>
  </si>
  <si>
    <r>
      <t xml:space="preserve">prime de fusion (prime d'émission)
</t>
    </r>
    <r>
      <rPr>
        <b/>
        <sz val="11"/>
        <color theme="1"/>
        <rFont val="Calibri"/>
        <family val="2"/>
        <scheme val="minor"/>
      </rPr>
      <t>nbr d'action créer*(valeur maths-valeur nominal)</t>
    </r>
  </si>
  <si>
    <t>(valeur maths-valeur nominal)*nbr d'action</t>
  </si>
  <si>
    <t>la valeur math intrin c'est quand la valeur de l'action actuellement est supérieur que dans le cout historique</t>
  </si>
  <si>
    <t>nbr de titre de Promod recu par les actionnaires de  ACARO</t>
  </si>
  <si>
    <t xml:space="preserve"> plus value sur le fond de commerce</t>
  </si>
  <si>
    <t>CP apportés 900000+150000</t>
  </si>
  <si>
    <t>annulation du CP</t>
  </si>
  <si>
    <t>Dissolution de la société ACARO</t>
  </si>
  <si>
    <t>Étape 5 : Conséquence de la fusion sur ACARO</t>
  </si>
  <si>
    <t xml:space="preserve">Étape 6 : Bilan simplifié post fusion de PROMOD </t>
  </si>
  <si>
    <t xml:space="preserve">Actif </t>
  </si>
  <si>
    <t>brut</t>
  </si>
  <si>
    <t xml:space="preserve">Amortissement </t>
  </si>
  <si>
    <t xml:space="preserve">Net </t>
  </si>
  <si>
    <t>Passif</t>
  </si>
  <si>
    <t>Montant</t>
  </si>
  <si>
    <t xml:space="preserve">Actif immobilisé </t>
  </si>
  <si>
    <t xml:space="preserve">Mat industriel </t>
  </si>
  <si>
    <t xml:space="preserve">Actif circulant </t>
  </si>
  <si>
    <t>capitaux propres</t>
  </si>
  <si>
    <t>Capital</t>
  </si>
  <si>
    <t xml:space="preserve">Dettes </t>
  </si>
  <si>
    <t xml:space="preserve">Fournisseurs </t>
  </si>
  <si>
    <t xml:space="preserve">Autres dettes </t>
  </si>
  <si>
    <t xml:space="preserve">Stocks </t>
  </si>
  <si>
    <t xml:space="preserve">client </t>
  </si>
  <si>
    <t xml:space="preserve">Fond de commerce </t>
  </si>
  <si>
    <t>disponibiltés</t>
  </si>
  <si>
    <t xml:space="preserve">Prime de fusion </t>
  </si>
  <si>
    <t>soulte a payer</t>
  </si>
  <si>
    <t xml:space="preserve">total </t>
  </si>
  <si>
    <t xml:space="preserve">résultat de fusion </t>
  </si>
  <si>
    <t>dettes</t>
  </si>
  <si>
    <t>Valeur mobilière de placement(k)</t>
  </si>
  <si>
    <t>Compte de fusion(boni de fusion)</t>
  </si>
  <si>
    <t>valeur nette comptable de la participation</t>
  </si>
  <si>
    <t>(nette des immos + brut de l'actif circulant -dettes) de l'absorbée</t>
  </si>
  <si>
    <t xml:space="preserve">actif net reçu par l'absorbante </t>
  </si>
  <si>
    <t xml:space="preserve">actif net de la société absorbée + reprises de provision des actifs circulant </t>
  </si>
  <si>
    <t xml:space="preserve">Résultat de fusion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</si>
</sst>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12" fontId="0" fillId="0" borderId="1" xfId="0" applyNumberFormat="1" applyBorder="1" applyAlignment="1">
      <alignment horizontal="center" vertical="center" wrapText="1"/>
    </xf>
    <xf numFmtId="0" fontId="1" fillId="5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11" borderId="1" xfId="0" applyFill="1" applyBorder="1" applyAlignment="1">
      <alignment vertical="center" wrapText="1"/>
    </xf>
    <xf numFmtId="0" fontId="0" fillId="10" borderId="1" xfId="0" applyFill="1" applyBorder="1" applyAlignment="1">
      <alignment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129540</xdr:colOff>
      <xdr:row>63</xdr:row>
      <xdr:rowOff>137160</xdr:rowOff>
    </xdr:from>
    <xdr:to>
      <xdr:col>8</xdr:col>
      <xdr:colOff>327660</xdr:colOff>
      <xdr:row>66</xdr:row>
      <xdr:rowOff>132144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2344" t="36759" r="43854" b="54167"/>
        <a:stretch>
          <a:fillRect/>
        </a:stretch>
      </xdr:blipFill>
      <xdr:spPr bwMode="auto">
        <a:xfrm>
          <a:off x="4168140" y="16383000"/>
          <a:ext cx="5730240" cy="54362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3"/>
  <sheetViews>
    <sheetView tabSelected="1" topLeftCell="A64" workbookViewId="0">
      <selection activeCell="C81" sqref="C81"/>
    </sheetView>
  </sheetViews>
  <sheetFormatPr baseColWidth="10" defaultRowHeight="14.4"/>
  <cols>
    <col min="1" max="1" width="20.44140625" style="2" customWidth="1"/>
    <col min="2" max="2" width="13.44140625" style="2" bestFit="1" customWidth="1"/>
    <col min="3" max="3" width="13.44140625" style="2" customWidth="1"/>
    <col min="4" max="4" width="11.5546875" style="2"/>
    <col min="5" max="5" width="16.109375" style="2" customWidth="1"/>
    <col min="6" max="6" width="11.5546875" style="2"/>
    <col min="7" max="7" width="34.33203125" style="2" customWidth="1"/>
    <col min="8" max="8" width="18.6640625" style="2" customWidth="1"/>
    <col min="9" max="11" width="11.5546875" style="2"/>
    <col min="12" max="12" width="15.21875" style="2" customWidth="1"/>
    <col min="13" max="16384" width="11.5546875" style="2"/>
  </cols>
  <sheetData>
    <row r="1" spans="1:8">
      <c r="A1" s="1" t="s">
        <v>0</v>
      </c>
      <c r="B1" s="1"/>
      <c r="C1" s="1"/>
    </row>
    <row r="3" spans="1:8">
      <c r="A3" s="3" t="s">
        <v>1</v>
      </c>
      <c r="B3" s="4"/>
      <c r="C3" s="4"/>
      <c r="D3" s="5"/>
      <c r="F3" s="17"/>
    </row>
    <row r="5" spans="1:8">
      <c r="A5" s="6" t="s">
        <v>2</v>
      </c>
      <c r="B5" s="7"/>
      <c r="C5" s="8"/>
    </row>
    <row r="6" spans="1:8">
      <c r="A6" s="9" t="s">
        <v>3</v>
      </c>
      <c r="B6" s="9" t="s">
        <v>4</v>
      </c>
      <c r="C6" s="9" t="s">
        <v>5</v>
      </c>
    </row>
    <row r="7" spans="1:8">
      <c r="A7" s="9" t="s">
        <v>6</v>
      </c>
      <c r="B7" s="9">
        <v>900000</v>
      </c>
      <c r="C7" s="9">
        <v>2000000</v>
      </c>
    </row>
    <row r="8" spans="1:8">
      <c r="A8" s="9" t="s">
        <v>7</v>
      </c>
      <c r="B8" s="9">
        <v>150000</v>
      </c>
      <c r="C8" s="9">
        <v>1450000</v>
      </c>
    </row>
    <row r="9" spans="1:8">
      <c r="A9" s="9" t="s">
        <v>8</v>
      </c>
      <c r="B9" s="9">
        <v>750000</v>
      </c>
      <c r="C9" s="9">
        <v>675000</v>
      </c>
      <c r="H9" s="11"/>
    </row>
    <row r="10" spans="1:8" ht="34.200000000000003" customHeight="1">
      <c r="A10" s="9" t="s">
        <v>9</v>
      </c>
      <c r="B10" s="9"/>
      <c r="C10" s="9">
        <f>2500*(300-150)</f>
        <v>375000</v>
      </c>
      <c r="D10" s="18" t="s">
        <v>39</v>
      </c>
      <c r="E10" s="18"/>
      <c r="F10" s="18"/>
      <c r="G10" s="18"/>
    </row>
    <row r="11" spans="1:8">
      <c r="A11" s="10" t="s">
        <v>10</v>
      </c>
      <c r="B11" s="10">
        <f>SUM(B6:B10)</f>
        <v>1800000</v>
      </c>
      <c r="C11" s="10">
        <f>SUM(C6:C10)</f>
        <v>4500000</v>
      </c>
    </row>
    <row r="12" spans="1:8" ht="28.8">
      <c r="A12" s="10" t="s">
        <v>11</v>
      </c>
      <c r="B12" s="10">
        <f>B7/6000</f>
        <v>150</v>
      </c>
      <c r="C12" s="10">
        <f>C7/10000</f>
        <v>200</v>
      </c>
    </row>
    <row r="13" spans="1:8">
      <c r="A13" s="10" t="s">
        <v>12</v>
      </c>
      <c r="B13" s="10">
        <v>6000</v>
      </c>
      <c r="C13" s="10">
        <v>10000</v>
      </c>
    </row>
    <row r="14" spans="1:8" ht="28.8">
      <c r="A14" s="10" t="s">
        <v>13</v>
      </c>
      <c r="B14" s="10">
        <f>B11/B13</f>
        <v>300</v>
      </c>
      <c r="C14" s="10">
        <f>C11/C13</f>
        <v>450</v>
      </c>
    </row>
    <row r="15" spans="1:8" ht="32.4" customHeight="1">
      <c r="A15" s="9" t="s">
        <v>14</v>
      </c>
      <c r="B15" s="12" t="s">
        <v>15</v>
      </c>
      <c r="C15" s="12"/>
      <c r="E15" s="3" t="s">
        <v>16</v>
      </c>
      <c r="F15" s="4"/>
      <c r="G15" s="4"/>
      <c r="H15" s="5"/>
    </row>
    <row r="19" spans="1:7" ht="28.2" customHeight="1">
      <c r="A19" s="3" t="s">
        <v>17</v>
      </c>
      <c r="B19" s="4"/>
      <c r="C19" s="4"/>
      <c r="D19" s="5"/>
    </row>
    <row r="22" spans="1:7">
      <c r="A22" s="9" t="s">
        <v>18</v>
      </c>
      <c r="B22" s="9">
        <v>6000</v>
      </c>
    </row>
    <row r="23" spans="1:7" ht="28.8">
      <c r="A23" s="9" t="s">
        <v>19</v>
      </c>
      <c r="B23" s="9">
        <v>2500</v>
      </c>
    </row>
    <row r="24" spans="1:7" ht="14.4" customHeight="1">
      <c r="A24" s="9" t="s">
        <v>20</v>
      </c>
      <c r="B24" s="14">
        <v>0.66666666666666663</v>
      </c>
      <c r="D24" s="15" t="s">
        <v>24</v>
      </c>
      <c r="E24" s="15"/>
      <c r="F24" s="15"/>
      <c r="G24" s="15"/>
    </row>
    <row r="25" spans="1:7">
      <c r="A25" s="9" t="s">
        <v>21</v>
      </c>
      <c r="B25" s="13">
        <f>(B22-B23)*B24</f>
        <v>2333.333333333333</v>
      </c>
      <c r="D25" s="15"/>
      <c r="E25" s="15"/>
      <c r="F25" s="15"/>
      <c r="G25" s="15"/>
    </row>
    <row r="26" spans="1:7" ht="28.8">
      <c r="A26" s="9" t="s">
        <v>22</v>
      </c>
      <c r="B26" s="9">
        <v>2000</v>
      </c>
      <c r="D26" s="15"/>
      <c r="E26" s="15"/>
      <c r="F26" s="15"/>
      <c r="G26" s="15"/>
    </row>
    <row r="27" spans="1:7" ht="28.8">
      <c r="A27" s="9" t="s">
        <v>23</v>
      </c>
      <c r="B27" s="9">
        <v>333.33</v>
      </c>
      <c r="D27" s="15"/>
      <c r="E27" s="15"/>
      <c r="F27" s="15"/>
      <c r="G27" s="15"/>
    </row>
    <row r="28" spans="1:7">
      <c r="D28" s="15"/>
      <c r="E28" s="15"/>
      <c r="F28" s="15"/>
      <c r="G28" s="15"/>
    </row>
    <row r="29" spans="1:7">
      <c r="D29" s="15"/>
      <c r="E29" s="15"/>
      <c r="F29" s="15"/>
      <c r="G29" s="15"/>
    </row>
    <row r="33" spans="1:10" ht="34.200000000000003" customHeight="1">
      <c r="A33" s="3" t="s">
        <v>25</v>
      </c>
      <c r="B33" s="4"/>
      <c r="C33" s="4"/>
      <c r="D33" s="5"/>
      <c r="G33" s="3" t="s">
        <v>46</v>
      </c>
      <c r="H33" s="4"/>
      <c r="I33" s="4"/>
      <c r="J33" s="5"/>
    </row>
    <row r="35" spans="1:10">
      <c r="A35" s="9" t="s">
        <v>26</v>
      </c>
      <c r="B35" s="9"/>
      <c r="G35" s="9" t="s">
        <v>26</v>
      </c>
      <c r="H35" s="9"/>
    </row>
    <row r="36" spans="1:10">
      <c r="A36" s="19" t="s">
        <v>27</v>
      </c>
      <c r="B36" s="19">
        <v>2000000</v>
      </c>
      <c r="G36" s="19" t="s">
        <v>27</v>
      </c>
      <c r="H36" s="19">
        <v>900000</v>
      </c>
    </row>
    <row r="37" spans="1:10">
      <c r="A37" s="19" t="s">
        <v>28</v>
      </c>
      <c r="B37" s="19">
        <v>10000</v>
      </c>
      <c r="G37" s="19" t="s">
        <v>28</v>
      </c>
      <c r="H37" s="19">
        <v>6000</v>
      </c>
    </row>
    <row r="38" spans="1:10">
      <c r="A38" s="19" t="s">
        <v>29</v>
      </c>
      <c r="B38" s="19">
        <v>200</v>
      </c>
      <c r="G38" s="19" t="s">
        <v>29</v>
      </c>
      <c r="H38" s="19">
        <v>150</v>
      </c>
    </row>
    <row r="39" spans="1:10">
      <c r="A39" s="20" t="s">
        <v>30</v>
      </c>
      <c r="B39" s="20">
        <v>1800000</v>
      </c>
      <c r="G39" s="20" t="s">
        <v>30</v>
      </c>
      <c r="H39" s="20">
        <v>1800000</v>
      </c>
    </row>
    <row r="40" spans="1:10" ht="28.8">
      <c r="A40" s="21" t="s">
        <v>31</v>
      </c>
      <c r="B40" s="21">
        <v>2000</v>
      </c>
      <c r="G40" s="21" t="s">
        <v>41</v>
      </c>
      <c r="H40" s="21">
        <v>2000</v>
      </c>
    </row>
    <row r="41" spans="1:10">
      <c r="A41" s="21" t="s">
        <v>29</v>
      </c>
      <c r="B41" s="21">
        <v>200</v>
      </c>
      <c r="G41" s="21" t="s">
        <v>29</v>
      </c>
      <c r="H41" s="21">
        <v>200</v>
      </c>
    </row>
    <row r="42" spans="1:10">
      <c r="A42" s="21" t="s">
        <v>32</v>
      </c>
      <c r="B42" s="21">
        <f>B40*B41</f>
        <v>400000</v>
      </c>
      <c r="G42" s="20" t="s">
        <v>43</v>
      </c>
      <c r="H42" s="20">
        <f>900000+150000</f>
        <v>1050000</v>
      </c>
    </row>
    <row r="43" spans="1:10" ht="57.6">
      <c r="A43" s="23" t="s">
        <v>38</v>
      </c>
      <c r="B43" s="23">
        <f>B40*(450-B41)</f>
        <v>500000</v>
      </c>
      <c r="C43" s="9" t="s">
        <v>40</v>
      </c>
      <c r="G43" s="23" t="s">
        <v>42</v>
      </c>
      <c r="H43" s="23">
        <v>750000</v>
      </c>
    </row>
    <row r="44" spans="1:10" ht="28.8">
      <c r="A44" s="23" t="s">
        <v>34</v>
      </c>
      <c r="B44" s="23">
        <f>C10</f>
        <v>375000</v>
      </c>
      <c r="G44" s="25" t="s">
        <v>44</v>
      </c>
      <c r="H44" s="25">
        <v>900000</v>
      </c>
    </row>
    <row r="45" spans="1:10" ht="28.8" customHeight="1">
      <c r="A45" s="25" t="s">
        <v>33</v>
      </c>
      <c r="B45" s="25">
        <f>2500*150</f>
        <v>375000</v>
      </c>
      <c r="G45" s="9" t="s">
        <v>45</v>
      </c>
      <c r="H45" s="9"/>
    </row>
    <row r="46" spans="1:10" ht="28.8">
      <c r="A46" s="22" t="s">
        <v>35</v>
      </c>
      <c r="B46" s="22">
        <f>333.333333333333*450</f>
        <v>149999.99999999983</v>
      </c>
    </row>
    <row r="47" spans="1:10">
      <c r="A47" s="20" t="s">
        <v>36</v>
      </c>
      <c r="B47" s="20">
        <f>B39</f>
        <v>1800000</v>
      </c>
    </row>
    <row r="48" spans="1:10">
      <c r="A48" s="22" t="s">
        <v>37</v>
      </c>
      <c r="B48" s="22">
        <f>B46/B40</f>
        <v>74.999999999999915</v>
      </c>
    </row>
    <row r="52" spans="1:13" ht="37.200000000000003" customHeight="1">
      <c r="A52" s="26" t="s">
        <v>47</v>
      </c>
      <c r="B52" s="27"/>
      <c r="C52" s="27"/>
      <c r="D52" s="28"/>
      <c r="H52" s="26" t="s">
        <v>47</v>
      </c>
      <c r="I52" s="27"/>
      <c r="J52" s="27"/>
      <c r="K52" s="28"/>
    </row>
    <row r="53" spans="1:13" ht="28.8">
      <c r="A53" s="9" t="s">
        <v>48</v>
      </c>
      <c r="B53" s="9" t="s">
        <v>49</v>
      </c>
      <c r="C53" s="9" t="s">
        <v>50</v>
      </c>
      <c r="D53" s="9" t="s">
        <v>51</v>
      </c>
      <c r="E53" s="9" t="s">
        <v>52</v>
      </c>
      <c r="F53" s="9" t="s">
        <v>53</v>
      </c>
      <c r="H53" s="9" t="s">
        <v>48</v>
      </c>
      <c r="I53" s="9" t="s">
        <v>49</v>
      </c>
      <c r="J53" s="9" t="s">
        <v>50</v>
      </c>
      <c r="K53" s="9" t="s">
        <v>51</v>
      </c>
      <c r="L53" s="9" t="s">
        <v>52</v>
      </c>
      <c r="M53" s="9" t="s">
        <v>53</v>
      </c>
    </row>
    <row r="54" spans="1:13" ht="26.4" customHeight="1">
      <c r="A54" s="25" t="s">
        <v>54</v>
      </c>
      <c r="B54" s="9"/>
      <c r="C54" s="9"/>
      <c r="D54" s="9"/>
      <c r="E54" s="25" t="s">
        <v>57</v>
      </c>
      <c r="F54" s="9"/>
      <c r="H54" s="25" t="s">
        <v>54</v>
      </c>
      <c r="I54" s="9"/>
      <c r="J54" s="9"/>
      <c r="K54" s="9"/>
      <c r="L54" s="25" t="s">
        <v>57</v>
      </c>
      <c r="M54" s="9"/>
    </row>
    <row r="55" spans="1:13">
      <c r="A55" s="9" t="s">
        <v>55</v>
      </c>
      <c r="B55" s="9">
        <f>800000+4000000</f>
        <v>4800000</v>
      </c>
      <c r="C55" s="9">
        <v>1500000</v>
      </c>
      <c r="D55" s="9">
        <f>B55-C55</f>
        <v>3300000</v>
      </c>
      <c r="E55" s="9" t="s">
        <v>58</v>
      </c>
      <c r="F55" s="9">
        <v>2400000</v>
      </c>
      <c r="H55" s="9" t="s">
        <v>55</v>
      </c>
      <c r="I55" s="9"/>
      <c r="J55" s="9"/>
      <c r="K55" s="9"/>
      <c r="L55" s="9" t="s">
        <v>58</v>
      </c>
      <c r="M55" s="9">
        <v>900000</v>
      </c>
    </row>
    <row r="56" spans="1:13" ht="28.8">
      <c r="A56" s="29" t="s">
        <v>64</v>
      </c>
      <c r="B56" s="9">
        <v>1250000</v>
      </c>
      <c r="C56" s="9"/>
      <c r="D56" s="9">
        <v>1250000</v>
      </c>
      <c r="E56" s="9" t="s">
        <v>7</v>
      </c>
      <c r="F56" s="9">
        <v>1450000</v>
      </c>
      <c r="H56" s="29" t="s">
        <v>64</v>
      </c>
      <c r="I56" s="9"/>
      <c r="J56" s="9"/>
      <c r="K56" s="9"/>
      <c r="L56" s="9" t="s">
        <v>7</v>
      </c>
      <c r="M56" s="9">
        <v>150000</v>
      </c>
    </row>
    <row r="57" spans="1:13" ht="21.6" customHeight="1">
      <c r="A57" s="25" t="s">
        <v>56</v>
      </c>
      <c r="B57" s="9"/>
      <c r="C57" s="9"/>
      <c r="D57" s="9"/>
      <c r="E57" s="24" t="s">
        <v>66</v>
      </c>
      <c r="F57" s="9">
        <f>SUM(B43:B44)</f>
        <v>875000</v>
      </c>
      <c r="H57" s="25" t="s">
        <v>56</v>
      </c>
      <c r="I57" s="9"/>
      <c r="J57" s="9"/>
      <c r="K57" s="9"/>
      <c r="L57" s="32" t="s">
        <v>69</v>
      </c>
      <c r="M57" s="30">
        <v>750000</v>
      </c>
    </row>
    <row r="58" spans="1:13">
      <c r="A58" s="9" t="s">
        <v>62</v>
      </c>
      <c r="B58" s="9">
        <f>100000+400000</f>
        <v>500000</v>
      </c>
      <c r="C58" s="9">
        <v>60000</v>
      </c>
      <c r="D58" s="9">
        <f>90000+350000</f>
        <v>440000</v>
      </c>
      <c r="E58" s="25" t="s">
        <v>59</v>
      </c>
      <c r="F58" s="9"/>
      <c r="H58" s="9" t="s">
        <v>62</v>
      </c>
      <c r="I58" s="9"/>
      <c r="J58" s="9"/>
      <c r="K58" s="9"/>
      <c r="L58" s="31" t="s">
        <v>70</v>
      </c>
      <c r="M58" s="30"/>
    </row>
    <row r="59" spans="1:13">
      <c r="A59" s="9" t="s">
        <v>63</v>
      </c>
      <c r="B59" s="9">
        <f>360000+400000</f>
        <v>760000</v>
      </c>
      <c r="C59" s="9">
        <f>7000+60000</f>
        <v>67000</v>
      </c>
      <c r="D59" s="9">
        <f>290000+340000</f>
        <v>630000</v>
      </c>
      <c r="E59" s="9" t="s">
        <v>60</v>
      </c>
      <c r="F59" s="9">
        <f>400000+300000</f>
        <v>700000</v>
      </c>
      <c r="H59" s="9" t="s">
        <v>63</v>
      </c>
      <c r="I59" s="9"/>
      <c r="J59" s="9"/>
      <c r="K59" s="9"/>
      <c r="L59" s="9" t="s">
        <v>60</v>
      </c>
      <c r="M59" s="9"/>
    </row>
    <row r="60" spans="1:13" ht="34.200000000000003" customHeight="1">
      <c r="A60" s="9" t="s">
        <v>65</v>
      </c>
      <c r="B60" s="9">
        <v>155000</v>
      </c>
      <c r="C60" s="9"/>
      <c r="D60" s="9">
        <v>155000</v>
      </c>
      <c r="E60" s="9" t="s">
        <v>61</v>
      </c>
      <c r="F60" s="9">
        <v>200000</v>
      </c>
      <c r="H60" s="9" t="s">
        <v>65</v>
      </c>
      <c r="I60" s="9"/>
      <c r="J60" s="9"/>
      <c r="K60" s="9"/>
      <c r="L60" s="9" t="s">
        <v>61</v>
      </c>
      <c r="M60" s="9"/>
    </row>
    <row r="61" spans="1:13" ht="27" customHeight="1">
      <c r="A61" s="9"/>
      <c r="B61" s="9"/>
      <c r="C61" s="9"/>
      <c r="D61" s="9"/>
      <c r="E61" s="24" t="s">
        <v>67</v>
      </c>
      <c r="F61" s="9">
        <v>150000</v>
      </c>
      <c r="H61" s="24" t="s">
        <v>71</v>
      </c>
      <c r="I61" s="9">
        <v>900000</v>
      </c>
      <c r="J61" s="9"/>
      <c r="K61" s="9">
        <v>900000</v>
      </c>
      <c r="L61" s="9"/>
      <c r="M61" s="9"/>
    </row>
    <row r="62" spans="1:13" ht="39" customHeight="1">
      <c r="A62" s="25" t="s">
        <v>68</v>
      </c>
      <c r="B62" s="25">
        <f>SUM(B55:B60)</f>
        <v>7465000</v>
      </c>
      <c r="C62" s="25">
        <f t="shared" ref="C62:E62" si="0">SUM(C55:C60)</f>
        <v>1627000</v>
      </c>
      <c r="D62" s="25">
        <f t="shared" si="0"/>
        <v>5775000</v>
      </c>
      <c r="E62" s="25">
        <f t="shared" si="0"/>
        <v>0</v>
      </c>
      <c r="F62" s="25">
        <f>SUM(F55:F61)</f>
        <v>5775000</v>
      </c>
      <c r="H62" s="24" t="s">
        <v>72</v>
      </c>
      <c r="I62" s="9">
        <v>900000</v>
      </c>
      <c r="J62" s="9"/>
      <c r="K62" s="9">
        <v>900000</v>
      </c>
      <c r="L62" s="9"/>
      <c r="M62" s="9"/>
    </row>
    <row r="63" spans="1:13">
      <c r="H63" s="25" t="s">
        <v>68</v>
      </c>
      <c r="I63" s="25">
        <f>SUM(I57:I62)</f>
        <v>1800000</v>
      </c>
      <c r="J63" s="25">
        <f t="shared" ref="J63:K63" si="1">SUM(J57:J62)</f>
        <v>0</v>
      </c>
      <c r="K63" s="25">
        <f t="shared" si="1"/>
        <v>1800000</v>
      </c>
      <c r="L63" s="25">
        <f t="shared" ref="L63" si="2">SUM(L55:L60)</f>
        <v>0</v>
      </c>
      <c r="M63" s="25">
        <f>SUM(M55:M60)</f>
        <v>1800000</v>
      </c>
    </row>
    <row r="64" spans="1:13">
      <c r="E64" s="2">
        <f>F62-D62</f>
        <v>0</v>
      </c>
    </row>
    <row r="69" spans="1:5" ht="28.8">
      <c r="A69" s="9" t="s">
        <v>73</v>
      </c>
      <c r="B69" s="16" t="s">
        <v>74</v>
      </c>
      <c r="C69" s="16"/>
      <c r="D69" s="16"/>
      <c r="E69" s="16"/>
    </row>
    <row r="70" spans="1:5" ht="28.8">
      <c r="A70" s="9" t="s">
        <v>73</v>
      </c>
      <c r="B70" s="34">
        <f>500000*2+100000+360000+20000-300000-50000</f>
        <v>1130000</v>
      </c>
    </row>
    <row r="71" spans="1:5" ht="28.8">
      <c r="A71" s="9" t="s">
        <v>75</v>
      </c>
      <c r="B71" s="16" t="s">
        <v>76</v>
      </c>
      <c r="C71" s="16"/>
      <c r="D71" s="16"/>
      <c r="E71" s="16"/>
    </row>
    <row r="72" spans="1:5" ht="28.8">
      <c r="A72" s="9" t="s">
        <v>75</v>
      </c>
      <c r="B72" s="33">
        <f>1800000+80000</f>
        <v>1880000</v>
      </c>
    </row>
    <row r="73" spans="1:5">
      <c r="A73" s="9" t="s">
        <v>77</v>
      </c>
      <c r="B73" s="9">
        <f>B72-B70</f>
        <v>750000</v>
      </c>
    </row>
  </sheetData>
  <mergeCells count="14">
    <mergeCell ref="B69:E69"/>
    <mergeCell ref="B71:E71"/>
    <mergeCell ref="D24:G29"/>
    <mergeCell ref="A33:D33"/>
    <mergeCell ref="D10:G10"/>
    <mergeCell ref="G33:J33"/>
    <mergeCell ref="A52:D52"/>
    <mergeCell ref="H52:K52"/>
    <mergeCell ref="A1:C1"/>
    <mergeCell ref="A3:D3"/>
    <mergeCell ref="A5:C5"/>
    <mergeCell ref="B15:C15"/>
    <mergeCell ref="E15:H15"/>
    <mergeCell ref="A19:D1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ACCENT W5000</dc:creator>
  <cp:lastModifiedBy>ACCENT W5000</cp:lastModifiedBy>
  <dcterms:created xsi:type="dcterms:W3CDTF">2021-12-26T13:05:31Z</dcterms:created>
  <dcterms:modified xsi:type="dcterms:W3CDTF">2021-12-26T18:35:05Z</dcterms:modified>
</cp:coreProperties>
</file>